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Material_Takeoff_BOM" sheetId="1" state="visible" r:id="rId1"/>
    <sheet xmlns:r="http://schemas.openxmlformats.org/officeDocument/2006/relationships" name="2_Labor_and_Margin_Quote" sheetId="2" state="visible" r:id="rId2"/>
    <sheet xmlns:r="http://schemas.openxmlformats.org/officeDocument/2006/relationships" name="3_Contractor_Bid_Comparis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#,##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0F172A"/>
      <sz val="10"/>
    </font>
    <font>
      <name val="Calibri"/>
      <b val="1"/>
      <color rgb="00FFFFFF"/>
      <sz val="10"/>
    </font>
    <font>
      <name val="Calibri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1E3A8A"/>
      </patternFill>
    </fill>
    <fill>
      <patternFill patternType="solid">
        <fgColor rgb="00F8FAFC"/>
      </patternFill>
    </fill>
    <fill>
      <patternFill patternType="solid">
        <fgColor rgb="00EFF6FF"/>
      </patternFill>
    </fill>
    <fill>
      <patternFill patternType="solid">
        <fgColor rgb="00FEF3C7"/>
      </patternFill>
    </fill>
    <fill>
      <patternFill patternType="solid">
        <fgColor rgb="00ECFDF5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medium">
        <color rgb="000F172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164" fontId="0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3" fontId="4" fillId="0" borderId="1" pivotButton="0" quotePrefix="0" xfId="0"/>
    <xf numFmtId="165" fontId="4" fillId="0" borderId="1" pivotButton="0" quotePrefix="0" xfId="0"/>
    <xf numFmtId="164" fontId="4" fillId="0" borderId="1" pivotButton="0" quotePrefix="0" xfId="0"/>
    <xf numFmtId="0" fontId="4" fillId="4" borderId="1" pivotButton="0" quotePrefix="0" xfId="0"/>
    <xf numFmtId="3" fontId="4" fillId="4" borderId="1" pivotButton="0" quotePrefix="0" xfId="0"/>
    <xf numFmtId="165" fontId="4" fillId="4" borderId="1" pivotButton="0" quotePrefix="0" xfId="0"/>
    <xf numFmtId="164" fontId="4" fillId="4" borderId="1" pivotButton="0" quotePrefix="0" xfId="0"/>
    <xf numFmtId="166" fontId="4" fillId="0" borderId="1" pivotButton="0" quotePrefix="0" xfId="0"/>
    <xf numFmtId="166" fontId="4" fillId="4" borderId="1" pivotButton="0" quotePrefix="0" xfId="0"/>
    <xf numFmtId="0" fontId="2" fillId="5" borderId="2" pivotButton="0" quotePrefix="0" xfId="0"/>
    <xf numFmtId="165" fontId="2" fillId="5" borderId="2" pivotButton="0" quotePrefix="0" xfId="0"/>
    <xf numFmtId="0" fontId="2" fillId="6" borderId="2" pivotButton="0" quotePrefix="0" xfId="0"/>
    <xf numFmtId="165" fontId="2" fillId="6" borderId="2" pivotButton="0" quotePrefix="0" xfId="0"/>
    <xf numFmtId="0" fontId="2" fillId="7" borderId="2" pivotButton="0" quotePrefix="0" xfId="0"/>
    <xf numFmtId="165" fontId="2" fillId="7" borderId="2" pivotButton="0" quotePrefix="0" xfId="0"/>
    <xf numFmtId="166" fontId="2" fillId="5" borderId="2" pivotButton="0" quotePrefix="0" xfId="0"/>
    <xf numFmtId="0" fontId="3" fillId="2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2" fillId="6" borderId="1" pivotButton="0" quotePrefix="0" xfId="0"/>
    <xf numFmtId="164" fontId="0" fillId="6" borderId="1" pivotButton="0" quotePrefix="0" xfId="0"/>
    <xf numFmtId="165" fontId="0" fillId="6" borderId="1" pivotButton="0" quotePrefix="0" xfId="0"/>
    <xf numFmtId="165" fontId="0" fillId="4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46" customWidth="1" min="3" max="3"/>
    <col width="38" customWidth="1" min="4" max="4"/>
    <col width="9" customWidth="1" min="5" max="5"/>
    <col width="8" customWidth="1" min="6" max="6"/>
    <col width="13" customWidth="1" min="7" max="7"/>
    <col width="10" customWidth="1" min="8" max="8"/>
    <col width="16" customWidth="1" min="9" max="9"/>
    <col width="15" customWidth="1" min="10" max="10"/>
    <col width="18" customWidth="1" min="11" max="11"/>
  </cols>
  <sheetData>
    <row r="1" ht="28" customHeight="1">
      <c r="A1" s="1" t="inlineStr">
        <is>
          <t>QUOTEANDBID.COM | 30'x40'x12' POLE BARN — ITEMIZED MATERIAL TAKEOFF (BOM) &amp; LABOR SCHEDULE (HUNTSVILLE, AL)</t>
        </is>
      </c>
    </row>
    <row r="2" ht="20" customHeight="1">
      <c r="A2" s="2" t="inlineStr">
        <is>
          <t>Project Footprint (Sq Ft):</t>
        </is>
      </c>
      <c r="B2" t="n">
        <v>1200</v>
      </c>
      <c r="C2" s="2" t="inlineStr">
        <is>
          <t>Regional Index (Huntsville, AL):</t>
        </is>
      </c>
      <c r="D2" t="n">
        <v>0.92</v>
      </c>
      <c r="E2" s="2" t="inlineStr">
        <is>
          <t>GC Overhead &amp; Profit Markup:</t>
        </is>
      </c>
      <c r="F2" s="3" t="n">
        <v>0.22</v>
      </c>
    </row>
    <row r="4" ht="24" customHeight="1">
      <c r="A4" s="4" t="inlineStr">
        <is>
          <t>Code</t>
        </is>
      </c>
      <c r="B4" s="4" t="inlineStr">
        <is>
          <t>Category</t>
        </is>
      </c>
      <c r="C4" s="4" t="inlineStr">
        <is>
          <t>Item Description</t>
        </is>
      </c>
      <c r="D4" s="4" t="inlineStr">
        <is>
          <t>Engineering Spec / Grade</t>
        </is>
      </c>
      <c r="E4" s="5" t="inlineStr">
        <is>
          <t>Qty</t>
        </is>
      </c>
      <c r="F4" s="5" t="inlineStr">
        <is>
          <t>Unit</t>
        </is>
      </c>
      <c r="G4" s="5" t="inlineStr">
        <is>
          <t>Unit Cost ($)</t>
        </is>
      </c>
      <c r="H4" s="5" t="inlineStr">
        <is>
          <t>Waste %</t>
        </is>
      </c>
      <c r="I4" s="5" t="inlineStr">
        <is>
          <t>Material Total ($)</t>
        </is>
      </c>
      <c r="J4" s="5" t="inlineStr">
        <is>
          <t>Labor Total ($)</t>
        </is>
      </c>
      <c r="K4" s="5" t="inlineStr">
        <is>
          <t>Total Direct Cost ($)</t>
        </is>
      </c>
    </row>
    <row r="5" ht="20" customHeight="1">
      <c r="A5" s="6" t="inlineStr">
        <is>
          <t>01-101</t>
        </is>
      </c>
      <c r="B5" s="6" t="inlineStr">
        <is>
          <t>Site &amp; Foundation</t>
        </is>
      </c>
      <c r="C5" s="6" t="inlineStr">
        <is>
          <t>Site Clearing, Laser Grading &amp; Pad Compaction (36'x46' Pad)</t>
        </is>
      </c>
      <c r="D5" s="6" t="inlineStr">
        <is>
          <t>Laser-Graded +4" Crushed Limestone Base</t>
        </is>
      </c>
      <c r="E5" s="7" t="n">
        <v>1656</v>
      </c>
      <c r="F5" s="6" t="inlineStr">
        <is>
          <t>SF</t>
        </is>
      </c>
      <c r="G5" s="8" t="n">
        <v>1.35</v>
      </c>
      <c r="H5" s="9" t="n">
        <v>0</v>
      </c>
      <c r="I5" s="8">
        <f>ROUND(E5*G5*(1+H5), 2)</f>
        <v/>
      </c>
      <c r="J5" s="8" t="n">
        <v>812</v>
      </c>
      <c r="K5" s="8">
        <f>I5+J5</f>
        <v/>
      </c>
    </row>
    <row r="6" ht="20" customHeight="1">
      <c r="A6" s="10" t="inlineStr">
        <is>
          <t>01-102</t>
        </is>
      </c>
      <c r="B6" s="10" t="inlineStr">
        <is>
          <t>Site &amp; Foundation</t>
        </is>
      </c>
      <c r="C6" s="10" t="inlineStr">
        <is>
          <t>Post Footing Augering (14" Dia x 42" Deep Holes + Precast Sakrete Pads)</t>
        </is>
      </c>
      <c r="D6" s="10" t="inlineStr">
        <is>
          <t>3,500 PSI Precast Concrete Biscuit + Collar</t>
        </is>
      </c>
      <c r="E6" s="11" t="n">
        <v>18</v>
      </c>
      <c r="F6" s="10" t="inlineStr">
        <is>
          <t>EA</t>
        </is>
      </c>
      <c r="G6" s="12" t="n">
        <v>48</v>
      </c>
      <c r="H6" s="13" t="n">
        <v>0</v>
      </c>
      <c r="I6" s="12">
        <f>ROUND(E6*G6*(1+H6), 2)</f>
        <v/>
      </c>
      <c r="J6" s="12" t="n">
        <v>576</v>
      </c>
      <c r="K6" s="12">
        <f>I6+J6</f>
        <v/>
      </c>
    </row>
    <row r="7" ht="20" customHeight="1">
      <c r="A7" s="6" t="inlineStr">
        <is>
          <t>02-201</t>
        </is>
      </c>
      <c r="B7" s="6" t="inlineStr">
        <is>
          <t>Concrete Slab</t>
        </is>
      </c>
      <c r="C7" s="6" t="inlineStr">
        <is>
          <t>4" Monolithic Concrete Slab Floor (3,500 PSI w/ Fiber Mesh)</t>
        </is>
      </c>
      <c r="D7" s="6" t="inlineStr">
        <is>
          <t>Ready-Mix 3,500 PSI + 6-Mil Vapor Barrier</t>
        </is>
      </c>
      <c r="E7" s="14" t="n">
        <v>16.5</v>
      </c>
      <c r="F7" s="6" t="inlineStr">
        <is>
          <t>CY</t>
        </is>
      </c>
      <c r="G7" s="8" t="n">
        <v>168</v>
      </c>
      <c r="H7" s="9" t="n">
        <v>0.05</v>
      </c>
      <c r="I7" s="8">
        <f>ROUND(E7*G7*(1+H7), 2)</f>
        <v/>
      </c>
      <c r="J7" s="8" t="n">
        <v>1248</v>
      </c>
      <c r="K7" s="8">
        <f>I7+J7</f>
        <v/>
      </c>
    </row>
    <row r="8" ht="20" customHeight="1">
      <c r="A8" s="10" t="inlineStr">
        <is>
          <t>02-202</t>
        </is>
      </c>
      <c r="B8" s="10" t="inlineStr">
        <is>
          <t>Concrete Slab</t>
        </is>
      </c>
      <c r="C8" s="10" t="inlineStr">
        <is>
          <t>Slab Reinforcement (#4 Rebar Perimeter Grid + 6x6 W1.4xW1.4 Wire Mesh)</t>
        </is>
      </c>
      <c r="D8" s="10" t="inlineStr">
        <is>
          <t>ASTM A615 Grade 60 + Expansion Saw-Cuts</t>
        </is>
      </c>
      <c r="E8" s="11" t="n">
        <v>1200</v>
      </c>
      <c r="F8" s="10" t="inlineStr">
        <is>
          <t>SF</t>
        </is>
      </c>
      <c r="G8" s="12" t="n">
        <v>0.92</v>
      </c>
      <c r="H8" s="13" t="n">
        <v>0.08</v>
      </c>
      <c r="I8" s="12">
        <f>ROUND(E8*G8*(1+H8), 2)</f>
        <v/>
      </c>
      <c r="J8" s="12" t="n">
        <v>460</v>
      </c>
      <c r="K8" s="12">
        <f>I8+J8</f>
        <v/>
      </c>
    </row>
    <row r="9" ht="20" customHeight="1">
      <c r="A9" s="6" t="inlineStr">
        <is>
          <t>03-301</t>
        </is>
      </c>
      <c r="B9" s="6" t="inlineStr">
        <is>
          <t>Post-Frame Structure</t>
        </is>
      </c>
      <c r="C9" s="6" t="inlineStr">
        <is>
          <t>6x6x16' Pressure-Treated Structural Posts (8' O.C. Spacing)</t>
        </is>
      </c>
      <c r="D9" s="6" t="inlineStr">
        <is>
          <t>.60 CCA Ground-Contact Southern Yellow Pine #1</t>
        </is>
      </c>
      <c r="E9" s="7" t="n">
        <v>18</v>
      </c>
      <c r="F9" s="6" t="inlineStr">
        <is>
          <t>EA</t>
        </is>
      </c>
      <c r="G9" s="8" t="n">
        <v>64.5</v>
      </c>
      <c r="H9" s="9" t="n">
        <v>0</v>
      </c>
      <c r="I9" s="8">
        <f>ROUND(E9*G9*(1+H9), 2)</f>
        <v/>
      </c>
      <c r="J9" s="8" t="n">
        <v>864</v>
      </c>
      <c r="K9" s="8">
        <f>I9+J9</f>
        <v/>
      </c>
    </row>
    <row r="10" ht="20" customHeight="1">
      <c r="A10" s="10" t="inlineStr">
        <is>
          <t>03-302</t>
        </is>
      </c>
      <c r="B10" s="10" t="inlineStr">
        <is>
          <t>Post-Frame Structure</t>
        </is>
      </c>
      <c r="C10" s="10" t="inlineStr">
        <is>
          <t>Double 2x12x16' SYP #1 Header / Truss Carrier Beams + 2x6 Wall Girts</t>
        </is>
      </c>
      <c r="D10" s="10" t="inlineStr">
        <is>
          <t>Kiln-Dried #1 SYP, 24" O.C. Commercial Girts</t>
        </is>
      </c>
      <c r="E10" s="11" t="n">
        <v>185</v>
      </c>
      <c r="F10" s="10" t="inlineStr">
        <is>
          <t>EA</t>
        </is>
      </c>
      <c r="G10" s="12" t="n">
        <v>18.4</v>
      </c>
      <c r="H10" s="13" t="n">
        <v>0.06</v>
      </c>
      <c r="I10" s="12">
        <f>ROUND(E10*G10*(1+H10), 2)</f>
        <v/>
      </c>
      <c r="J10" s="12" t="n">
        <v>1728</v>
      </c>
      <c r="K10" s="12">
        <f>I10+J10</f>
        <v/>
      </c>
    </row>
    <row r="11" ht="20" customHeight="1">
      <c r="A11" s="6" t="inlineStr">
        <is>
          <t>03-303</t>
        </is>
      </c>
      <c r="B11" s="6" t="inlineStr">
        <is>
          <t>Post-Frame Structure</t>
        </is>
      </c>
      <c r="C11" s="6" t="inlineStr">
        <is>
          <t>2x8 Treated Skirtboard / Splash Plank (2 Rows Perimeter Grade Guard)</t>
        </is>
      </c>
      <c r="D11" s="6" t="inlineStr">
        <is>
          <t>UC4B Ground Contact Treated SYP</t>
        </is>
      </c>
      <c r="E11" s="7" t="n">
        <v>28</v>
      </c>
      <c r="F11" s="6" t="inlineStr">
        <is>
          <t>EA</t>
        </is>
      </c>
      <c r="G11" s="8" t="n">
        <v>22.8</v>
      </c>
      <c r="H11" s="9" t="n">
        <v>0.05</v>
      </c>
      <c r="I11" s="8">
        <f>ROUND(E11*G11*(1+H11), 2)</f>
        <v/>
      </c>
      <c r="J11" s="8" t="n">
        <v>360</v>
      </c>
      <c r="K11" s="8">
        <f>I11+J11</f>
        <v/>
      </c>
    </row>
    <row r="12" ht="20" customHeight="1">
      <c r="A12" s="10" t="inlineStr">
        <is>
          <t>04-401</t>
        </is>
      </c>
      <c r="B12" s="10" t="inlineStr">
        <is>
          <t>Roof Trusses &amp; Bracing</t>
        </is>
      </c>
      <c r="C12" s="10" t="inlineStr">
        <is>
          <t>30' Clear-Span Engineered Wood Roof Trusses (4/12 Pitch, 4' O.C.)</t>
        </is>
      </c>
      <c r="D12" s="10" t="inlineStr">
        <is>
          <t>Stamped 115 MPH Wind / IBC 2021 Engineered</t>
        </is>
      </c>
      <c r="E12" s="11" t="n">
        <v>11</v>
      </c>
      <c r="F12" s="10" t="inlineStr">
        <is>
          <t>EA</t>
        </is>
      </c>
      <c r="G12" s="12" t="n">
        <v>265</v>
      </c>
      <c r="H12" s="13" t="n">
        <v>0</v>
      </c>
      <c r="I12" s="12">
        <f>ROUND(E12*G12*(1+H12), 2)</f>
        <v/>
      </c>
      <c r="J12" s="12" t="n">
        <v>1188</v>
      </c>
      <c r="K12" s="12">
        <f>I12+J12</f>
        <v/>
      </c>
    </row>
    <row r="13" ht="20" customHeight="1">
      <c r="A13" s="6" t="inlineStr">
        <is>
          <t>04-402</t>
        </is>
      </c>
      <c r="B13" s="6" t="inlineStr">
        <is>
          <t>Roof Trusses &amp; Bracing</t>
        </is>
      </c>
      <c r="C13" s="6" t="inlineStr">
        <is>
          <t>2x4x16' SYP Roof Purlins (24" O.C.) + Lateral Truss Wind Bracing</t>
        </is>
      </c>
      <c r="D13" s="6" t="inlineStr">
        <is>
          <t>#2 Prime Kiln-Dried Southern Pine</t>
        </is>
      </c>
      <c r="E13" s="7" t="n">
        <v>96</v>
      </c>
      <c r="F13" s="6" t="inlineStr">
        <is>
          <t>EA</t>
        </is>
      </c>
      <c r="G13" s="8" t="n">
        <v>7.85</v>
      </c>
      <c r="H13" s="9" t="n">
        <v>0.06</v>
      </c>
      <c r="I13" s="8">
        <f>ROUND(E13*G13*(1+H13), 2)</f>
        <v/>
      </c>
      <c r="J13" s="8" t="n">
        <v>736</v>
      </c>
      <c r="K13" s="8">
        <f>I13+J13</f>
        <v/>
      </c>
    </row>
    <row r="14" ht="20" customHeight="1">
      <c r="A14" s="10" t="inlineStr">
        <is>
          <t>05-501</t>
        </is>
      </c>
      <c r="B14" s="10" t="inlineStr">
        <is>
          <t>Metal Roofing &amp; Siding</t>
        </is>
      </c>
      <c r="C14" s="10" t="inlineStr">
        <is>
          <t>29-Ga High-Tensile Ribbed Steel Roof Panels (40-Yr SMP Paint Warranty)</t>
        </is>
      </c>
      <c r="D14" s="10" t="inlineStr">
        <is>
          <t>Galvalume Substrate, Vented Ridge Cap + Closure</t>
        </is>
      </c>
      <c r="E14" s="15" t="n">
        <v>14.2</v>
      </c>
      <c r="F14" s="10" t="inlineStr">
        <is>
          <t>SQ</t>
        </is>
      </c>
      <c r="G14" s="12" t="n">
        <v>118</v>
      </c>
      <c r="H14" s="13" t="n">
        <v>0.05</v>
      </c>
      <c r="I14" s="12">
        <f>ROUND(E14*G14*(1+H14), 2)</f>
        <v/>
      </c>
      <c r="J14" s="12" t="n">
        <v>864</v>
      </c>
      <c r="K14" s="12">
        <f>I14+J14</f>
        <v/>
      </c>
    </row>
    <row r="15" ht="20" customHeight="1">
      <c r="A15" s="6" t="inlineStr">
        <is>
          <t>05-502</t>
        </is>
      </c>
      <c r="B15" s="6" t="inlineStr">
        <is>
          <t>Metal Roofing &amp; Siding</t>
        </is>
      </c>
      <c r="C15" s="6" t="inlineStr">
        <is>
          <t>29-Ga Ribbed Steel Wall Siding + Wainscot Trim Package (12' Eave)</t>
        </is>
      </c>
      <c r="D15" s="6" t="inlineStr">
        <is>
          <t>2-Tone Wainscot + J-Channel, Corner &amp; Rake Trim</t>
        </is>
      </c>
      <c r="E15" s="14" t="n">
        <v>17.6</v>
      </c>
      <c r="F15" s="6" t="inlineStr">
        <is>
          <t>SQ</t>
        </is>
      </c>
      <c r="G15" s="8" t="n">
        <v>114</v>
      </c>
      <c r="H15" s="9" t="n">
        <v>0.05</v>
      </c>
      <c r="I15" s="8">
        <f>ROUND(E15*G15*(1+H15), 2)</f>
        <v/>
      </c>
      <c r="J15" s="8" t="n">
        <v>1056</v>
      </c>
      <c r="K15" s="8">
        <f>I15+J15</f>
        <v/>
      </c>
    </row>
    <row r="16" ht="20" customHeight="1">
      <c r="A16" s="10" t="inlineStr">
        <is>
          <t>06-601</t>
        </is>
      </c>
      <c r="B16" s="10" t="inlineStr">
        <is>
          <t>Doors &amp; Windows</t>
        </is>
      </c>
      <c r="C16" s="10" t="inlineStr">
        <is>
          <t>10'x10' Commercial Insulated Steel Overhead Garage Doors (Torsion Spring)</t>
        </is>
      </c>
      <c r="D16" s="10" t="inlineStr">
        <is>
          <t>R-9.6 Insulated Steel + High-Lift Track Hardware</t>
        </is>
      </c>
      <c r="E16" s="11" t="n">
        <v>2</v>
      </c>
      <c r="F16" s="10" t="inlineStr">
        <is>
          <t>EA</t>
        </is>
      </c>
      <c r="G16" s="12" t="n">
        <v>1340</v>
      </c>
      <c r="H16" s="13" t="n">
        <v>0</v>
      </c>
      <c r="I16" s="12">
        <f>ROUND(E16*G16*(1+H16), 2)</f>
        <v/>
      </c>
      <c r="J16" s="12" t="n">
        <v>550</v>
      </c>
      <c r="K16" s="12">
        <f>I16+J16</f>
        <v/>
      </c>
    </row>
    <row r="17" ht="20" customHeight="1">
      <c r="A17" s="6" t="inlineStr">
        <is>
          <t>06-602</t>
        </is>
      </c>
      <c r="B17" s="6" t="inlineStr">
        <is>
          <t>Doors &amp; Windows</t>
        </is>
      </c>
      <c r="C17" s="6" t="inlineStr">
        <is>
          <t>36"x80" Fiberglass Commercial Walk Door + (2) 3'x4' Low-E Vinyl Windows</t>
        </is>
      </c>
      <c r="D17" s="6" t="inlineStr">
        <is>
          <t>Deadbolt Lockset, Threshold &amp; J-Trim Flashing</t>
        </is>
      </c>
      <c r="E17" s="7" t="n">
        <v>1</v>
      </c>
      <c r="F17" s="6" t="inlineStr">
        <is>
          <t>PKG</t>
        </is>
      </c>
      <c r="G17" s="8" t="n">
        <v>890</v>
      </c>
      <c r="H17" s="9" t="n">
        <v>0</v>
      </c>
      <c r="I17" s="8">
        <f>ROUND(E17*G17*(1+H17), 2)</f>
        <v/>
      </c>
      <c r="J17" s="8" t="n">
        <v>288</v>
      </c>
      <c r="K17" s="8">
        <f>I17+J17</f>
        <v/>
      </c>
    </row>
    <row r="18" ht="20" customHeight="1">
      <c r="A18" s="10" t="inlineStr">
        <is>
          <t>07-701</t>
        </is>
      </c>
      <c r="B18" s="10" t="inlineStr">
        <is>
          <t>Insulation &amp; Vapor</t>
        </is>
      </c>
      <c r="C18" s="10" t="inlineStr">
        <is>
          <t>Double-Bubble Reflective Foil Condensation Barrier (Roof &amp; Walls R-10)</t>
        </is>
      </c>
      <c r="D18" s="10" t="inlineStr">
        <is>
          <t>Class A Fire-Rated White Poly Faced Vapor Guard</t>
        </is>
      </c>
      <c r="E18" s="11" t="n">
        <v>3180</v>
      </c>
      <c r="F18" s="10" t="inlineStr">
        <is>
          <t>SF</t>
        </is>
      </c>
      <c r="G18" s="12" t="n">
        <v>0.54</v>
      </c>
      <c r="H18" s="13" t="n">
        <v>0.05</v>
      </c>
      <c r="I18" s="12">
        <f>ROUND(E18*G18*(1+H18), 2)</f>
        <v/>
      </c>
      <c r="J18" s="12" t="n">
        <v>616</v>
      </c>
      <c r="K18" s="12">
        <f>I18+J18</f>
        <v/>
      </c>
    </row>
    <row r="19" ht="20" customHeight="1">
      <c r="A19" s="6" t="inlineStr">
        <is>
          <t>08-801</t>
        </is>
      </c>
      <c r="B19" s="6" t="inlineStr">
        <is>
          <t>Fasteners &amp; Permitting</t>
        </is>
      </c>
      <c r="C19" s="6" t="inlineStr">
        <is>
          <t>Structural Timber Screws, 1.5" EPDM WoodZAC Screws &amp; Hurricane Clips</t>
        </is>
      </c>
      <c r="D19" s="6" t="inlineStr">
        <is>
          <t>Simpson Strong-Tie H2.5A + Color-Matched Screws</t>
        </is>
      </c>
      <c r="E19" s="7" t="n">
        <v>1</v>
      </c>
      <c r="F19" s="6" t="inlineStr">
        <is>
          <t>LOT</t>
        </is>
      </c>
      <c r="G19" s="8" t="n">
        <v>780</v>
      </c>
      <c r="H19" s="9" t="n">
        <v>0</v>
      </c>
      <c r="I19" s="8">
        <f>ROUND(E19*G19*(1+H19), 2)</f>
        <v/>
      </c>
      <c r="J19" s="8" t="n">
        <v>180</v>
      </c>
      <c r="K19" s="8">
        <f>I19+J19</f>
        <v/>
      </c>
    </row>
    <row r="20" ht="20" customHeight="1">
      <c r="A20" s="10" t="inlineStr">
        <is>
          <t>08-802</t>
        </is>
      </c>
      <c r="B20" s="10" t="inlineStr">
        <is>
          <t>Fasteners &amp; Permitting</t>
        </is>
      </c>
      <c r="C20" s="10" t="inlineStr">
        <is>
          <t>Madison County / Huntsville Building Permit, Stamped Truss Drawings &amp; Dumpster</t>
        </is>
      </c>
      <c r="D20" s="10" t="inlineStr">
        <is>
          <t>Engineered Seal + Roll-Off Debris Container</t>
        </is>
      </c>
      <c r="E20" s="11" t="n">
        <v>1</v>
      </c>
      <c r="F20" s="10" t="inlineStr">
        <is>
          <t>ALLOW</t>
        </is>
      </c>
      <c r="G20" s="12" t="n">
        <v>950</v>
      </c>
      <c r="H20" s="13" t="n">
        <v>0</v>
      </c>
      <c r="I20" s="12">
        <f>ROUND(E20*G20*(1+H20), 2)</f>
        <v/>
      </c>
      <c r="J20" s="12" t="n">
        <v>180</v>
      </c>
      <c r="K20" s="12">
        <f>I20+J20</f>
        <v/>
      </c>
    </row>
    <row r="21" ht="22" customHeight="1">
      <c r="A21" s="16" t="n"/>
      <c r="B21" s="16" t="n"/>
      <c r="C21" s="16" t="inlineStr">
        <is>
          <t>SUBTOTAL DIRECT COST (Materials + Trade Labor)</t>
        </is>
      </c>
      <c r="D21" s="16" t="n"/>
      <c r="E21" s="16" t="n"/>
      <c r="F21" s="16" t="n"/>
      <c r="G21" s="16" t="n"/>
      <c r="H21" s="16" t="n"/>
      <c r="I21" s="17">
        <f>SUM(I5:I20)</f>
        <v/>
      </c>
      <c r="J21" s="17">
        <f>SUM(J5:J20)</f>
        <v/>
      </c>
      <c r="K21" s="17">
        <f>SUM(K5:K20)</f>
        <v/>
      </c>
    </row>
    <row r="22" ht="22" customHeight="1">
      <c r="A22" s="16" t="n"/>
      <c r="B22" s="16" t="n"/>
      <c r="C22" s="16" t="inlineStr">
        <is>
          <t>GENERAL CONTRACTOR OVERHEAD, INSURANCE &amp; PROFIT (22% Markup)</t>
        </is>
      </c>
      <c r="D22" s="16" t="n"/>
      <c r="E22" s="16" t="n"/>
      <c r="F22" s="16" t="n"/>
      <c r="G22" s="16" t="n"/>
      <c r="H22" s="16" t="n"/>
      <c r="I22" s="17" t="n"/>
      <c r="J22" s="17" t="n"/>
      <c r="K22" s="17">
        <f>ROUND(K21*F2, 2)</f>
        <v/>
      </c>
    </row>
    <row r="23" ht="22" customHeight="1">
      <c r="A23" s="18" t="n"/>
      <c r="B23" s="18" t="n"/>
      <c r="C23" s="18" t="inlineStr">
        <is>
          <t>TOTAL TURNKEY PROJECT QUOTE (Huntsville, AL)</t>
        </is>
      </c>
      <c r="D23" s="18" t="n"/>
      <c r="E23" s="18" t="n"/>
      <c r="F23" s="18" t="n"/>
      <c r="G23" s="18" t="n"/>
      <c r="H23" s="18" t="n"/>
      <c r="I23" s="19" t="n"/>
      <c r="J23" s="19" t="n"/>
      <c r="K23" s="19">
        <f>K21+K22</f>
        <v/>
      </c>
    </row>
    <row r="24" ht="22" customHeight="1">
      <c r="A24" s="20" t="n"/>
      <c r="B24" s="20" t="n"/>
      <c r="C24" s="20" t="inlineStr">
        <is>
          <t>TURNKEY PRICE PER SQUARE FOOT (1,200 Sq Ft)</t>
        </is>
      </c>
      <c r="D24" s="20" t="n"/>
      <c r="E24" s="20" t="n"/>
      <c r="F24" s="20" t="n"/>
      <c r="G24" s="20" t="n"/>
      <c r="H24" s="20" t="n"/>
      <c r="I24" s="21">
        <f>I21/B2</f>
        <v/>
      </c>
      <c r="J24" s="21">
        <f>J21/B2</f>
        <v/>
      </c>
      <c r="K24" s="21">
        <f>K23/B2</f>
        <v/>
      </c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8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6" customWidth="1" min="3" max="3"/>
    <col width="22" customWidth="1" min="4" max="4"/>
    <col width="20" customWidth="1" min="5" max="5"/>
    <col width="20" customWidth="1" min="6" max="6"/>
    <col width="22" customWidth="1" min="7" max="7"/>
  </cols>
  <sheetData>
    <row r="1" ht="28" customHeight="1">
      <c r="A1" s="1" t="inlineStr">
        <is>
          <t>QUOTEANDBID.COM | TRADE LABOR CREW SCHEDULE &amp; CONTRACTOR MARGIN / MARKUP CALCULATOR</t>
        </is>
      </c>
    </row>
    <row r="3" ht="24" customHeight="1">
      <c r="A3" s="4" t="inlineStr">
        <is>
          <t>Trade / Crew Phase</t>
        </is>
      </c>
      <c r="B3" s="5" t="inlineStr">
        <is>
          <t>Crew Size</t>
        </is>
      </c>
      <c r="C3" s="5" t="inlineStr">
        <is>
          <t>Est. Crew Hours</t>
        </is>
      </c>
      <c r="D3" s="5" t="inlineStr">
        <is>
          <t>Blended Hourly Rate ($/Hr)</t>
        </is>
      </c>
      <c r="E3" s="5" t="inlineStr">
        <is>
          <t>Total Trade Labor ($)</t>
        </is>
      </c>
      <c r="F3" s="5" t="inlineStr">
        <is>
          <t>Material Allocation ($)</t>
        </is>
      </c>
      <c r="G3" s="5" t="inlineStr">
        <is>
          <t>Combined Phase Direct ($)</t>
        </is>
      </c>
    </row>
    <row r="4" ht="19" customHeight="1">
      <c r="A4" s="6" t="inlineStr">
        <is>
          <t>01-101 - Site Clearing, Laser Grading &amp; Pad Compaction (3</t>
        </is>
      </c>
      <c r="B4" s="6" t="n">
        <v>2</v>
      </c>
      <c r="C4" s="14" t="n">
        <v>14</v>
      </c>
      <c r="D4" s="8" t="n">
        <v>58</v>
      </c>
      <c r="E4" s="8">
        <f>ROUND(C4*D4, 2)</f>
        <v/>
      </c>
      <c r="F4" s="8">
        <f>'1_Material_Takeoff_BOM'!I5</f>
        <v/>
      </c>
      <c r="G4" s="8">
        <f>E4+F4</f>
        <v/>
      </c>
    </row>
    <row r="5" ht="19" customHeight="1">
      <c r="A5" s="10" t="inlineStr">
        <is>
          <t xml:space="preserve">01-102 - Post Footing Augering (14" Dia x 42" Deep Holes </t>
        </is>
      </c>
      <c r="B5" s="10" t="n">
        <v>2</v>
      </c>
      <c r="C5" s="15" t="n">
        <v>12</v>
      </c>
      <c r="D5" s="12" t="n">
        <v>48</v>
      </c>
      <c r="E5" s="12">
        <f>ROUND(C5*D5, 2)</f>
        <v/>
      </c>
      <c r="F5" s="12">
        <f>'1_Material_Takeoff_BOM'!I6</f>
        <v/>
      </c>
      <c r="G5" s="12">
        <f>E5+F5</f>
        <v/>
      </c>
    </row>
    <row r="6" ht="19" customHeight="1">
      <c r="A6" s="6" t="inlineStr">
        <is>
          <t xml:space="preserve">02-201 - 4" Monolithic Concrete Slab Floor (3,500 PSI w/ </t>
        </is>
      </c>
      <c r="B6" s="6" t="n">
        <v>3</v>
      </c>
      <c r="C6" s="14" t="n">
        <v>24</v>
      </c>
      <c r="D6" s="8" t="n">
        <v>52</v>
      </c>
      <c r="E6" s="8">
        <f>ROUND(C6*D6, 2)</f>
        <v/>
      </c>
      <c r="F6" s="8">
        <f>'1_Material_Takeoff_BOM'!I7</f>
        <v/>
      </c>
      <c r="G6" s="8">
        <f>E6+F6</f>
        <v/>
      </c>
    </row>
    <row r="7" ht="19" customHeight="1">
      <c r="A7" s="10" t="inlineStr">
        <is>
          <t>02-202 - Slab Reinforcement (#4 Rebar Perimeter Grid + 6x</t>
        </is>
      </c>
      <c r="B7" s="10" t="n">
        <v>2</v>
      </c>
      <c r="C7" s="15" t="n">
        <v>10</v>
      </c>
      <c r="D7" s="12" t="n">
        <v>46</v>
      </c>
      <c r="E7" s="12">
        <f>ROUND(C7*D7, 2)</f>
        <v/>
      </c>
      <c r="F7" s="12">
        <f>'1_Material_Takeoff_BOM'!I8</f>
        <v/>
      </c>
      <c r="G7" s="12">
        <f>E7+F7</f>
        <v/>
      </c>
    </row>
    <row r="8" ht="19" customHeight="1">
      <c r="A8" s="6" t="inlineStr">
        <is>
          <t>03-301 - 6x6x16' Pressure-Treated Structural Posts (8' O.</t>
        </is>
      </c>
      <c r="B8" s="6" t="n">
        <v>3</v>
      </c>
      <c r="C8" s="14" t="n">
        <v>18</v>
      </c>
      <c r="D8" s="8" t="n">
        <v>48</v>
      </c>
      <c r="E8" s="8">
        <f>ROUND(C8*D8, 2)</f>
        <v/>
      </c>
      <c r="F8" s="8">
        <f>'1_Material_Takeoff_BOM'!I9</f>
        <v/>
      </c>
      <c r="G8" s="8">
        <f>E8+F8</f>
        <v/>
      </c>
    </row>
    <row r="9" ht="19" customHeight="1">
      <c r="A9" s="10" t="inlineStr">
        <is>
          <t>03-302 - Double 2x12x16' SYP #1 Header / Truss Carrier Be</t>
        </is>
      </c>
      <c r="B9" s="10" t="n">
        <v>3</v>
      </c>
      <c r="C9" s="15" t="n">
        <v>36</v>
      </c>
      <c r="D9" s="12" t="n">
        <v>48</v>
      </c>
      <c r="E9" s="12">
        <f>ROUND(C9*D9, 2)</f>
        <v/>
      </c>
      <c r="F9" s="12">
        <f>'1_Material_Takeoff_BOM'!I10</f>
        <v/>
      </c>
      <c r="G9" s="12">
        <f>E9+F9</f>
        <v/>
      </c>
    </row>
    <row r="10" ht="19" customHeight="1">
      <c r="A10" s="6" t="inlineStr">
        <is>
          <t>03-303 - 2x8 Treated Skirtboard / Splash Plank (2 Rows Pe</t>
        </is>
      </c>
      <c r="B10" s="6" t="n">
        <v>2</v>
      </c>
      <c r="C10" s="14" t="n">
        <v>8</v>
      </c>
      <c r="D10" s="8" t="n">
        <v>45</v>
      </c>
      <c r="E10" s="8">
        <f>ROUND(C10*D10, 2)</f>
        <v/>
      </c>
      <c r="F10" s="8">
        <f>'1_Material_Takeoff_BOM'!I11</f>
        <v/>
      </c>
      <c r="G10" s="8">
        <f>E10+F10</f>
        <v/>
      </c>
    </row>
    <row r="11" ht="19" customHeight="1">
      <c r="A11" s="10" t="inlineStr">
        <is>
          <t>04-401 - 30' Clear-Span Engineered Wood Roof Trusses (4/1</t>
        </is>
      </c>
      <c r="B11" s="10" t="n">
        <v>3</v>
      </c>
      <c r="C11" s="15" t="n">
        <v>22</v>
      </c>
      <c r="D11" s="12" t="n">
        <v>54</v>
      </c>
      <c r="E11" s="12">
        <f>ROUND(C11*D11, 2)</f>
        <v/>
      </c>
      <c r="F11" s="12">
        <f>'1_Material_Takeoff_BOM'!I12</f>
        <v/>
      </c>
      <c r="G11" s="12">
        <f>E11+F11</f>
        <v/>
      </c>
    </row>
    <row r="12" ht="19" customHeight="1">
      <c r="A12" s="6" t="inlineStr">
        <is>
          <t>04-402 - 2x4x16' SYP Roof Purlins (24" O.C.) + Lateral Tr</t>
        </is>
      </c>
      <c r="B12" s="6" t="n">
        <v>3</v>
      </c>
      <c r="C12" s="14" t="n">
        <v>16</v>
      </c>
      <c r="D12" s="8" t="n">
        <v>46</v>
      </c>
      <c r="E12" s="8">
        <f>ROUND(C12*D12, 2)</f>
        <v/>
      </c>
      <c r="F12" s="8">
        <f>'1_Material_Takeoff_BOM'!I13</f>
        <v/>
      </c>
      <c r="G12" s="8">
        <f>E12+F12</f>
        <v/>
      </c>
    </row>
    <row r="13" ht="19" customHeight="1">
      <c r="A13" s="10" t="inlineStr">
        <is>
          <t>05-501 - 29-Ga High-Tensile Ribbed Steel Roof Panels (40-</t>
        </is>
      </c>
      <c r="B13" s="10" t="n">
        <v>3</v>
      </c>
      <c r="C13" s="15" t="n">
        <v>18</v>
      </c>
      <c r="D13" s="12" t="n">
        <v>48</v>
      </c>
      <c r="E13" s="12">
        <f>ROUND(C13*D13, 2)</f>
        <v/>
      </c>
      <c r="F13" s="12">
        <f>'1_Material_Takeoff_BOM'!I14</f>
        <v/>
      </c>
      <c r="G13" s="12">
        <f>E13+F13</f>
        <v/>
      </c>
    </row>
    <row r="14" ht="19" customHeight="1">
      <c r="A14" s="6" t="inlineStr">
        <is>
          <t>05-502 - 29-Ga Ribbed Steel Wall Siding + Wainscot Trim P</t>
        </is>
      </c>
      <c r="B14" s="6" t="n">
        <v>3</v>
      </c>
      <c r="C14" s="14" t="n">
        <v>22</v>
      </c>
      <c r="D14" s="8" t="n">
        <v>48</v>
      </c>
      <c r="E14" s="8">
        <f>ROUND(C14*D14, 2)</f>
        <v/>
      </c>
      <c r="F14" s="8">
        <f>'1_Material_Takeoff_BOM'!I15</f>
        <v/>
      </c>
      <c r="G14" s="8">
        <f>E14+F14</f>
        <v/>
      </c>
    </row>
    <row r="15" ht="19" customHeight="1">
      <c r="A15" s="10" t="inlineStr">
        <is>
          <t>06-601 - 10'x10' Commercial Insulated Steel Overhead Gara</t>
        </is>
      </c>
      <c r="B15" s="10" t="n">
        <v>2</v>
      </c>
      <c r="C15" s="15" t="n">
        <v>10</v>
      </c>
      <c r="D15" s="12" t="n">
        <v>55</v>
      </c>
      <c r="E15" s="12">
        <f>ROUND(C15*D15, 2)</f>
        <v/>
      </c>
      <c r="F15" s="12">
        <f>'1_Material_Takeoff_BOM'!I16</f>
        <v/>
      </c>
      <c r="G15" s="12">
        <f>E15+F15</f>
        <v/>
      </c>
    </row>
    <row r="16" ht="19" customHeight="1">
      <c r="A16" s="6" t="inlineStr">
        <is>
          <t>06-602 - 36"x80" Fiberglass Commercial Walk Door + (2) 3'</t>
        </is>
      </c>
      <c r="B16" s="6" t="n">
        <v>2</v>
      </c>
      <c r="C16" s="14" t="n">
        <v>6</v>
      </c>
      <c r="D16" s="8" t="n">
        <v>48</v>
      </c>
      <c r="E16" s="8">
        <f>ROUND(C16*D16, 2)</f>
        <v/>
      </c>
      <c r="F16" s="8">
        <f>'1_Material_Takeoff_BOM'!I17</f>
        <v/>
      </c>
      <c r="G16" s="8">
        <f>E16+F16</f>
        <v/>
      </c>
    </row>
    <row r="17" ht="19" customHeight="1">
      <c r="A17" s="10" t="inlineStr">
        <is>
          <t>07-701 - Double-Bubble Reflective Foil Condensation Barri</t>
        </is>
      </c>
      <c r="B17" s="10" t="n">
        <v>2</v>
      </c>
      <c r="C17" s="15" t="n">
        <v>14</v>
      </c>
      <c r="D17" s="12" t="n">
        <v>44</v>
      </c>
      <c r="E17" s="12">
        <f>ROUND(C17*D17, 2)</f>
        <v/>
      </c>
      <c r="F17" s="12">
        <f>'1_Material_Takeoff_BOM'!I18</f>
        <v/>
      </c>
      <c r="G17" s="12">
        <f>E17+F17</f>
        <v/>
      </c>
    </row>
    <row r="18" ht="19" customHeight="1">
      <c r="A18" s="6" t="inlineStr">
        <is>
          <t>08-801 - Structural Timber Screws, 1.5" EPDM WoodZAC Scre</t>
        </is>
      </c>
      <c r="B18" s="6" t="n">
        <v>2</v>
      </c>
      <c r="C18" s="14" t="n">
        <v>4</v>
      </c>
      <c r="D18" s="8" t="n">
        <v>45</v>
      </c>
      <c r="E18" s="8">
        <f>ROUND(C18*D18, 2)</f>
        <v/>
      </c>
      <c r="F18" s="8">
        <f>'1_Material_Takeoff_BOM'!I19</f>
        <v/>
      </c>
      <c r="G18" s="8">
        <f>E18+F18</f>
        <v/>
      </c>
    </row>
    <row r="19" ht="19" customHeight="1">
      <c r="A19" s="10" t="inlineStr">
        <is>
          <t>08-802 - Madison County / Huntsville Building Permit, Sta</t>
        </is>
      </c>
      <c r="B19" s="10" t="n">
        <v>2</v>
      </c>
      <c r="C19" s="15" t="n">
        <v>4</v>
      </c>
      <c r="D19" s="12" t="n">
        <v>45</v>
      </c>
      <c r="E19" s="12">
        <f>ROUND(C19*D19, 2)</f>
        <v/>
      </c>
      <c r="F19" s="12">
        <f>'1_Material_Takeoff_BOM'!I20</f>
        <v/>
      </c>
      <c r="G19" s="12">
        <f>E19+F19</f>
        <v/>
      </c>
    </row>
    <row r="20">
      <c r="A20" s="16" t="inlineStr">
        <is>
          <t>TOTAL DIRECT LABOR HOURS &amp; COST</t>
        </is>
      </c>
      <c r="B20" s="16" t="n"/>
      <c r="C20" s="22">
        <f>SUM(C4:C19)</f>
        <v/>
      </c>
      <c r="D20" s="17">
        <f>E20/C20</f>
        <v/>
      </c>
      <c r="E20" s="17">
        <f>SUM(E4:E19)</f>
        <v/>
      </c>
      <c r="F20" s="17">
        <f>SUM(F4:F19)</f>
        <v/>
      </c>
      <c r="G20" s="17">
        <f>SUM(G4:G19)</f>
        <v/>
      </c>
    </row>
    <row r="23">
      <c r="A23" s="2" t="inlineStr">
        <is>
          <t>CONTRACTOR MARKUP vs. GROSS MARGIN SCENARIO TABLE</t>
        </is>
      </c>
    </row>
    <row r="24">
      <c r="A24" s="23" t="inlineStr">
        <is>
          <t>Pricing Tier</t>
        </is>
      </c>
      <c r="B24" s="23" t="inlineStr">
        <is>
          <t>Markup % on Cost</t>
        </is>
      </c>
      <c r="C24" s="23" t="inlineStr">
        <is>
          <t>Direct Cost ($)</t>
        </is>
      </c>
      <c r="D24" s="23" t="inlineStr">
        <is>
          <t>Overhead &amp; Profit ($)</t>
        </is>
      </c>
      <c r="E24" s="23" t="inlineStr">
        <is>
          <t>Client Quote ($)</t>
        </is>
      </c>
      <c r="F24" s="23" t="inlineStr">
        <is>
          <t>Gross Margin %</t>
        </is>
      </c>
      <c r="G24" s="23" t="inlineStr">
        <is>
          <t>$ / Sq Ft</t>
        </is>
      </c>
    </row>
    <row r="25">
      <c r="A25" s="6" t="inlineStr">
        <is>
          <t>Aggressive / Volume Builder Bid (15% Markup)</t>
        </is>
      </c>
      <c r="B25" s="24" t="n">
        <v>0.15</v>
      </c>
      <c r="C25" s="25">
        <f>G20</f>
        <v/>
      </c>
      <c r="D25" s="25">
        <f>ROUND(C25*B25, 2)</f>
        <v/>
      </c>
      <c r="E25" s="25">
        <f>C25+D25</f>
        <v/>
      </c>
      <c r="F25" s="24">
        <f>D25/E25</f>
        <v/>
      </c>
      <c r="G25" s="25">
        <f>E25/'1_Material_Takeoff_BOM'!B2</f>
        <v/>
      </c>
    </row>
    <row r="26">
      <c r="A26" s="26" t="inlineStr">
        <is>
          <t>Standard Turnkey Post-Frame Bid (22% Markup - Recommended)</t>
        </is>
      </c>
      <c r="B26" s="27" t="n">
        <v>0.22</v>
      </c>
      <c r="C26" s="28">
        <f>G20</f>
        <v/>
      </c>
      <c r="D26" s="28">
        <f>ROUND(C26*B26, 2)</f>
        <v/>
      </c>
      <c r="E26" s="28">
        <f>C26+D26</f>
        <v/>
      </c>
      <c r="F26" s="27">
        <f>D26/E26</f>
        <v/>
      </c>
      <c r="G26" s="28">
        <f>E26/'1_Material_Takeoff_BOM'!B2</f>
        <v/>
      </c>
    </row>
    <row r="27">
      <c r="A27" s="6" t="inlineStr">
        <is>
          <t>Premium Custom GC Turnkey Bid (30% Markup)</t>
        </is>
      </c>
      <c r="B27" s="24" t="n">
        <v>0.3</v>
      </c>
      <c r="C27" s="25">
        <f>G20</f>
        <v/>
      </c>
      <c r="D27" s="25">
        <f>ROUND(C27*B27, 2)</f>
        <v/>
      </c>
      <c r="E27" s="25">
        <f>C27+D27</f>
        <v/>
      </c>
      <c r="F27" s="24">
        <f>D27/E27</f>
        <v/>
      </c>
      <c r="G27" s="25">
        <f>E27/'1_Material_Takeoff_BOM'!B2</f>
        <v/>
      </c>
    </row>
    <row r="28">
      <c r="A28" s="6" t="inlineStr">
        <is>
          <t>High-Complexity / Custom Finish Bid (38% Markup)</t>
        </is>
      </c>
      <c r="B28" s="24" t="n">
        <v>0.38</v>
      </c>
      <c r="C28" s="25">
        <f>G20</f>
        <v/>
      </c>
      <c r="D28" s="25">
        <f>ROUND(C28*B28, 2)</f>
        <v/>
      </c>
      <c r="E28" s="25">
        <f>C28+D28</f>
        <v/>
      </c>
      <c r="F28" s="24">
        <f>D28/E28</f>
        <v/>
      </c>
      <c r="G28" s="25">
        <f>E28/'1_Material_Takeoff_BOM'!B2</f>
        <v/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24" customWidth="1" min="3" max="3"/>
    <col width="24" customWidth="1" min="4" max="4"/>
    <col width="24" customWidth="1" min="5" max="5"/>
    <col width="20" customWidth="1" min="6" max="6"/>
    <col width="22" customWidth="1" min="7" max="7"/>
  </cols>
  <sheetData>
    <row r="1" ht="28" customHeight="1">
      <c r="A1" s="1" t="inlineStr">
        <is>
          <t>QUOTEANDBID.COM | SIDE-BY-SIDE CONTRACTOR BID COMPARISON &amp; APPLES-TO-APPLES LEVELING SHEET</t>
        </is>
      </c>
    </row>
    <row r="3" ht="26" customHeight="1">
      <c r="A3" s="4" t="inlineStr">
        <is>
          <t>Construction Division / Scope Line</t>
        </is>
      </c>
      <c r="B3" s="5" t="inlineStr">
        <is>
          <t>Target Benchmark ($19 Spec Pack)</t>
        </is>
      </c>
      <c r="C3" s="5" t="inlineStr">
        <is>
          <t>Contractor #1: Tennessee Valley Post-Frame</t>
        </is>
      </c>
      <c r="D3" s="5" t="inlineStr">
        <is>
          <t>Contractor #2: Rocket City Custom Builders</t>
        </is>
      </c>
      <c r="E3" s="5" t="inlineStr">
        <is>
          <t>Contractor #3: Budget Barn Kits &amp; Erectors</t>
        </is>
      </c>
      <c r="F3" s="5" t="inlineStr">
        <is>
          <t>Lowest Verified Bid ($)</t>
        </is>
      </c>
      <c r="G3" s="5" t="inlineStr">
        <is>
          <t>Variance vs. Benchmark ($)</t>
        </is>
      </c>
    </row>
    <row r="4" ht="21" customHeight="1">
      <c r="A4" s="6" t="inlineStr">
        <is>
          <t>Site Clearing, Laser Pad &amp; 42" Post Footings</t>
        </is>
      </c>
      <c r="B4" s="25">
        <f>'1_Material_Takeoff_BOM'!K5+'1_Material_Takeoff_BOM'!K6</f>
        <v/>
      </c>
      <c r="C4" s="25" t="n">
        <v>4250</v>
      </c>
      <c r="D4" s="25" t="n">
        <v>4680</v>
      </c>
      <c r="E4" s="25" t="n">
        <v>3900</v>
      </c>
      <c r="F4" s="25">
        <f>MIN(C4:E4)</f>
        <v/>
      </c>
      <c r="G4" s="25">
        <f>C4-B4</f>
        <v/>
      </c>
    </row>
    <row r="5" ht="21" customHeight="1">
      <c r="A5" s="10" t="inlineStr">
        <is>
          <t>4" Concrete Slab (3,500 PSI, Rebar &amp; Vapor Barrier)</t>
        </is>
      </c>
      <c r="B5" s="29">
        <f>'1_Material_Takeoff_BOM'!K7+'1_Material_Takeoff_BOM'!K8</f>
        <v/>
      </c>
      <c r="C5" s="29" t="n">
        <v>6850</v>
      </c>
      <c r="D5" s="29" t="n">
        <v>7200</v>
      </c>
      <c r="E5" s="29" t="n">
        <v>6100</v>
      </c>
      <c r="F5" s="29">
        <f>MIN(C5:E5)</f>
        <v/>
      </c>
      <c r="G5" s="29">
        <f>C5-B5</f>
        <v/>
      </c>
    </row>
    <row r="6" ht="21" customHeight="1">
      <c r="A6" s="6" t="inlineStr">
        <is>
          <t>6x6 .60 CCA Treated Posts, Headers &amp; Wall Girts</t>
        </is>
      </c>
      <c r="B6" s="25">
        <f>'1_Material_Takeoff_BOM'!K9+'1_Material_Takeoff_BOM'!K10+'1_Material_Takeoff_BOM'!K11</f>
        <v/>
      </c>
      <c r="C6" s="25" t="n">
        <v>8900</v>
      </c>
      <c r="D6" s="25" t="n">
        <v>9450</v>
      </c>
      <c r="E6" s="25" t="n">
        <v>7850</v>
      </c>
      <c r="F6" s="25">
        <f>MIN(C6:E6)</f>
        <v/>
      </c>
      <c r="G6" s="25">
        <f>C6-B6</f>
        <v/>
      </c>
    </row>
    <row r="7" ht="21" customHeight="1">
      <c r="A7" s="10" t="inlineStr">
        <is>
          <t>Stamped 115 MPH Roof Trusses (4' O.C.) &amp; Purlins</t>
        </is>
      </c>
      <c r="B7" s="29">
        <f>'1_Material_Takeoff_BOM'!K12+'1_Material_Takeoff_BOM'!K13</f>
        <v/>
      </c>
      <c r="C7" s="29" t="n">
        <v>6150</v>
      </c>
      <c r="D7" s="29" t="n">
        <v>6400</v>
      </c>
      <c r="E7" s="29" t="n">
        <v>5650</v>
      </c>
      <c r="F7" s="29">
        <f>MIN(C7:E7)</f>
        <v/>
      </c>
      <c r="G7" s="29">
        <f>C7-B7</f>
        <v/>
      </c>
    </row>
    <row r="8" ht="21" customHeight="1">
      <c r="A8" s="6" t="inlineStr">
        <is>
          <t>29-Ga Galvalume Steel Roof, Siding &amp; Wainscot Trim</t>
        </is>
      </c>
      <c r="B8" s="25">
        <f>'1_Material_Takeoff_BOM'!K14+'1_Material_Takeoff_BOM'!K15</f>
        <v/>
      </c>
      <c r="C8" s="25" t="n">
        <v>6400</v>
      </c>
      <c r="D8" s="25" t="n">
        <v>6950</v>
      </c>
      <c r="E8" s="25" t="n">
        <v>5900</v>
      </c>
      <c r="F8" s="25">
        <f>MIN(C8:E8)</f>
        <v/>
      </c>
      <c r="G8" s="25">
        <f>C8-B8</f>
        <v/>
      </c>
    </row>
    <row r="9" ht="21" customHeight="1">
      <c r="A9" s="10" t="inlineStr">
        <is>
          <t>(2) 10x10 Insulated Overhead Doors, Walk Door &amp; Windows</t>
        </is>
      </c>
      <c r="B9" s="29">
        <f>'1_Material_Takeoff_BOM'!K16+'1_Material_Takeoff_BOM'!K17</f>
        <v/>
      </c>
      <c r="C9" s="29" t="n">
        <v>5100</v>
      </c>
      <c r="D9" s="29" t="n">
        <v>5350</v>
      </c>
      <c r="E9" s="29" t="n">
        <v>4850</v>
      </c>
      <c r="F9" s="29">
        <f>MIN(C9:E9)</f>
        <v/>
      </c>
      <c r="G9" s="29">
        <f>C9-B9</f>
        <v/>
      </c>
    </row>
    <row r="10" ht="21" customHeight="1">
      <c r="A10" s="6" t="inlineStr">
        <is>
          <t>R-10 Condensation Barrier, Fasteners &amp; Madison Co. Permit</t>
        </is>
      </c>
      <c r="B10" s="25">
        <f>'1_Material_Takeoff_BOM'!K18+'1_Material_Takeoff_BOM'!K19+'1_Material_Takeoff_BOM'!K20</f>
        <v/>
      </c>
      <c r="C10" s="25" t="n">
        <v>5200</v>
      </c>
      <c r="D10" s="25" t="n">
        <v>5500</v>
      </c>
      <c r="E10" s="25" t="n">
        <v>4950</v>
      </c>
      <c r="F10" s="25">
        <f>MIN(C10:E10)</f>
        <v/>
      </c>
      <c r="G10" s="25">
        <f>C10-B10</f>
        <v/>
      </c>
    </row>
    <row r="11" ht="21" customHeight="1">
      <c r="A11" s="10" t="inlineStr">
        <is>
          <t>GC Overhead, Warranty &amp; Supervision Markup</t>
        </is>
      </c>
      <c r="B11" s="29">
        <f>'1_Material_Takeoff_BOM'!K22</f>
        <v/>
      </c>
      <c r="C11" s="29" t="n">
        <v>6100</v>
      </c>
      <c r="D11" s="29" t="n">
        <v>6870</v>
      </c>
      <c r="E11" s="29" t="n">
        <v>5200</v>
      </c>
      <c r="F11" s="29">
        <f>MIN(C11:E11)</f>
        <v/>
      </c>
      <c r="G11" s="29">
        <f>C11-B11</f>
        <v/>
      </c>
    </row>
    <row r="12" ht="21" customHeight="1">
      <c r="A12" s="30" t="inlineStr">
        <is>
          <t>Adjustment for Excluded Scope / Spec Downgrades</t>
        </is>
      </c>
      <c r="B12" s="25" t="n">
        <v>0</v>
      </c>
      <c r="C12" s="25" t="n">
        <v>0</v>
      </c>
      <c r="D12" s="25" t="n">
        <v>0</v>
      </c>
      <c r="E12" s="25" t="n">
        <v>6300</v>
      </c>
      <c r="F12" s="25">
        <f>MIN(C12:E12)</f>
        <v/>
      </c>
      <c r="G12" s="25">
        <f>C12-B12</f>
        <v/>
      </c>
    </row>
    <row r="13" ht="24" customHeight="1">
      <c r="A13" s="18" t="inlineStr">
        <is>
          <t>TRUE APPLES-TO-APPLES TURNKEY TOTAL ($)</t>
        </is>
      </c>
      <c r="B13" s="19">
        <f>SUM(B4:B12)</f>
        <v/>
      </c>
      <c r="C13" s="19">
        <f>SUM(C4:C12)</f>
        <v/>
      </c>
      <c r="D13" s="19">
        <f>SUM(D4:D12)</f>
        <v/>
      </c>
      <c r="E13" s="19">
        <f>SUM(E4:E12)</f>
        <v/>
      </c>
      <c r="F13" s="19">
        <f>MIN(C13:E13)</f>
        <v/>
      </c>
      <c r="G13" s="19">
        <f>C13-B13</f>
        <v/>
      </c>
    </row>
    <row r="14" ht="22" customHeight="1">
      <c r="A14" s="20" t="inlineStr">
        <is>
          <t>TRUE LEVELING COST PER SQ FT (1,200 SF)</t>
        </is>
      </c>
      <c r="B14" s="21">
        <f>B13/'1_Material_Takeoff_BOM'!B2</f>
        <v/>
      </c>
      <c r="C14" s="21">
        <f>C13/'1_Material_Takeoff_BOM'!B2</f>
        <v/>
      </c>
      <c r="D14" s="21">
        <f>D13/'1_Material_Takeoff_BOM'!B2</f>
        <v/>
      </c>
      <c r="E14" s="21">
        <f>E13/'1_Material_Takeoff_BOM'!B2</f>
        <v/>
      </c>
      <c r="F14" s="21">
        <f>F13/'1_Material_Takeoff_BOM'!B2</f>
        <v/>
      </c>
      <c r="G14" s="21">
        <f>G13/'1_Material_Takeoff_BOM'!B2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2026-10-23T04:28:38Z</dcterms:created>
  <dcterms:modified xmlns:dcterms="http://purl.org/dc/terms/" xmlns:xsi="http://www.w3.org/2001/XMLSchema-instance" xsi:type="dcterms:W3CDTF">2026-10-23T04:28:38Z</dcterms:modified>
</cp:coreProperties>
</file>